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70" yWindow="-255" windowWidth="9720" windowHeight="7590"/>
  </bookViews>
  <sheets>
    <sheet name="budget to actual" sheetId="2" r:id="rId1"/>
    <sheet name="misc" sheetId="3" r:id="rId2"/>
    <sheet name="bal sheet" sheetId="4" r:id="rId3"/>
    <sheet name="detail" sheetId="5" r:id="rId4"/>
  </sheets>
  <calcPr calcId="125725"/>
</workbook>
</file>

<file path=xl/calcChain.xml><?xml version="1.0" encoding="utf-8"?>
<calcChain xmlns="http://schemas.openxmlformats.org/spreadsheetml/2006/main">
  <c r="C70" i="5"/>
  <c r="C20" i="3"/>
  <c r="N6" i="2" l="1"/>
  <c r="N7" l="1"/>
  <c r="N8"/>
  <c r="C17" i="4"/>
  <c r="N17" i="2"/>
  <c r="N18"/>
  <c r="N19"/>
  <c r="N20"/>
  <c r="N21"/>
  <c r="C18" i="4" l="1"/>
  <c r="C20" s="1"/>
  <c r="C9" i="3"/>
  <c r="N23" i="2"/>
  <c r="P23" s="1"/>
  <c r="M26"/>
  <c r="L26"/>
  <c r="K26"/>
  <c r="J26"/>
  <c r="I26"/>
  <c r="H26"/>
  <c r="G26"/>
  <c r="F26"/>
  <c r="E26"/>
  <c r="D26"/>
  <c r="C26"/>
  <c r="N25"/>
  <c r="N24"/>
  <c r="P24" s="1"/>
  <c r="N22"/>
  <c r="P21"/>
  <c r="P19"/>
  <c r="O26"/>
  <c r="P17"/>
  <c r="N16"/>
  <c r="P16" s="1"/>
  <c r="N15"/>
  <c r="O12"/>
  <c r="M12"/>
  <c r="L12"/>
  <c r="K12"/>
  <c r="J12"/>
  <c r="I12"/>
  <c r="H12"/>
  <c r="G12"/>
  <c r="F12"/>
  <c r="E12"/>
  <c r="D12"/>
  <c r="C12"/>
  <c r="B12"/>
  <c r="N11"/>
  <c r="N10"/>
  <c r="P10" s="1"/>
  <c r="N9"/>
  <c r="P9" s="1"/>
  <c r="P8"/>
  <c r="P7"/>
  <c r="P22" l="1"/>
  <c r="P18"/>
  <c r="P25"/>
  <c r="P20"/>
  <c r="P11"/>
  <c r="C58" i="5"/>
  <c r="D27" i="2"/>
  <c r="F27"/>
  <c r="H27"/>
  <c r="J27"/>
  <c r="L27"/>
  <c r="B26"/>
  <c r="B27" s="1"/>
  <c r="N12"/>
  <c r="C11" i="3" s="1"/>
  <c r="O27" i="2"/>
  <c r="C27"/>
  <c r="E27"/>
  <c r="G27"/>
  <c r="I27"/>
  <c r="K27"/>
  <c r="M27"/>
  <c r="N26"/>
  <c r="C13" i="3" s="1"/>
  <c r="P6" i="2"/>
  <c r="P15"/>
  <c r="P26" l="1"/>
  <c r="C72" i="5"/>
  <c r="D72" s="1"/>
  <c r="P12" i="2"/>
  <c r="D58" i="5"/>
  <c r="N27" i="2"/>
  <c r="C18" i="3"/>
  <c r="C24" s="1"/>
  <c r="E24" s="1"/>
  <c r="C8" i="4"/>
  <c r="C10" s="1"/>
  <c r="C22" s="1"/>
  <c r="C24" s="1"/>
  <c r="C73" i="5" l="1"/>
  <c r="P27" i="2"/>
</calcChain>
</file>

<file path=xl/sharedStrings.xml><?xml version="1.0" encoding="utf-8"?>
<sst xmlns="http://schemas.openxmlformats.org/spreadsheetml/2006/main" count="144" uniqueCount="138">
  <si>
    <t>Advocacy Day Revenue</t>
  </si>
  <si>
    <t>Corporate Dues</t>
  </si>
  <si>
    <t>Individual Dues</t>
  </si>
  <si>
    <t>Interest Income</t>
  </si>
  <si>
    <t>Licensed Professionals</t>
  </si>
  <si>
    <t>Nonprofit Organization Dues</t>
  </si>
  <si>
    <t>TOTAL INCOME</t>
  </si>
  <si>
    <t>EXPENSES</t>
  </si>
  <si>
    <t>Advocacy Day Expense</t>
  </si>
  <si>
    <t>Advocacy Initiative Expense</t>
  </si>
  <si>
    <t>Amy's expenses - supplies</t>
  </si>
  <si>
    <t>Bonus</t>
  </si>
  <si>
    <t>Professional fees</t>
  </si>
  <si>
    <t>Professional Services</t>
  </si>
  <si>
    <t>Website</t>
  </si>
  <si>
    <t>TOTAL EXPENSES</t>
  </si>
  <si>
    <t>OVERALL TOTAL</t>
  </si>
  <si>
    <t>Kansas Mental Health Coalition</t>
  </si>
  <si>
    <t>Actual to Budget</t>
  </si>
  <si>
    <t>Annual</t>
  </si>
  <si>
    <t>Jan</t>
  </si>
  <si>
    <t>Feb</t>
  </si>
  <si>
    <t>Mar</t>
  </si>
  <si>
    <t>Apr</t>
  </si>
  <si>
    <t>May</t>
  </si>
  <si>
    <t>June</t>
  </si>
  <si>
    <t>July</t>
  </si>
  <si>
    <t>Total</t>
  </si>
  <si>
    <t>Variance</t>
  </si>
  <si>
    <t>INFLOWS</t>
  </si>
  <si>
    <t>TOTAL INFLOWS</t>
  </si>
  <si>
    <t>OUTFLOWS</t>
  </si>
  <si>
    <t>Insurance</t>
  </si>
  <si>
    <t>PO box fee</t>
  </si>
  <si>
    <t>TOTAL OUTFLOWS</t>
  </si>
  <si>
    <t>Budget</t>
  </si>
  <si>
    <t>Meeting expenses--Advocacy</t>
  </si>
  <si>
    <t>Meeting expenses--Board &amp; Membership</t>
  </si>
  <si>
    <t>Bank Rec, etc.</t>
  </si>
  <si>
    <t>checking</t>
  </si>
  <si>
    <t>savings</t>
  </si>
  <si>
    <t>Revenues</t>
  </si>
  <si>
    <t>Expenditures</t>
  </si>
  <si>
    <t>Per books</t>
  </si>
  <si>
    <t>Per bank</t>
  </si>
  <si>
    <t>O/S checks</t>
  </si>
  <si>
    <t>O/S deposits</t>
  </si>
  <si>
    <t>KVC</t>
  </si>
  <si>
    <t>KANSAS MENTAL HEALTH COALITION</t>
  </si>
  <si>
    <t>ASSETS</t>
  </si>
  <si>
    <t>Cash and Bank Accounts</t>
  </si>
  <si>
    <t>Capital City Bank</t>
  </si>
  <si>
    <t>Savings</t>
  </si>
  <si>
    <t>TOTAL Cash and Bank Accounts</t>
  </si>
  <si>
    <t>TOTAL ASSETS</t>
  </si>
  <si>
    <t>LIABILITIES &amp; EQUITY</t>
  </si>
  <si>
    <t>LIABILITIES</t>
  </si>
  <si>
    <t>Other Liabilities</t>
  </si>
  <si>
    <t>Advocacy Initiative</t>
  </si>
  <si>
    <t>Menninger Fund</t>
  </si>
  <si>
    <t>TOTAL Other Liabilities</t>
  </si>
  <si>
    <t>TOTAL LIABILITIES</t>
  </si>
  <si>
    <t>EQUITY</t>
  </si>
  <si>
    <t>TOTAL LIABILITIES &amp; EQUITY</t>
  </si>
  <si>
    <t>Receipts/Expenditures</t>
  </si>
  <si>
    <t>ACMHCK</t>
  </si>
  <si>
    <t>Jane Adams</t>
  </si>
  <si>
    <t>Astra Zeneca</t>
  </si>
  <si>
    <t>Breakthrough House - Topeka</t>
  </si>
  <si>
    <t>Bristol-Myers Squibb Company</t>
  </si>
  <si>
    <t>Cenpatico</t>
  </si>
  <si>
    <t>Centene Management Company LLC</t>
  </si>
  <si>
    <t>Children's Alliance</t>
  </si>
  <si>
    <t>Conlee Consulting</t>
  </si>
  <si>
    <t>Cornerstones Of Care</t>
  </si>
  <si>
    <t>David Wiebe</t>
  </si>
  <si>
    <t>DCCCA, Inc.</t>
  </si>
  <si>
    <t>Elizabeth Layton Center</t>
  </si>
  <si>
    <t>Family Service &amp; Guidance Center</t>
  </si>
  <si>
    <t>Florence Crittenton</t>
  </si>
  <si>
    <t>Glen Yancey</t>
  </si>
  <si>
    <t>Jane Rhys, PhD</t>
  </si>
  <si>
    <t>Johnson and Johnson</t>
  </si>
  <si>
    <t>Kansas Association Of Addiction Professionals</t>
  </si>
  <si>
    <t>Kansas Health Care Association</t>
  </si>
  <si>
    <t>Kansas Psychiatric Society</t>
  </si>
  <si>
    <t>Mental Health Association Of South Central Kansas</t>
  </si>
  <si>
    <t>Mental Health Association of the Heartland</t>
  </si>
  <si>
    <t>NAMI Kansas</t>
  </si>
  <si>
    <t>Pfizer</t>
  </si>
  <si>
    <t>Roy Menninger</t>
  </si>
  <si>
    <t>Stormont-Vail HealthCare</t>
  </si>
  <si>
    <t>Sunovion Pharmaceuticals</t>
  </si>
  <si>
    <t>TFI Family Services</t>
  </si>
  <si>
    <t>United Methodist Youthville</t>
  </si>
  <si>
    <t>Amy Campbell</t>
  </si>
  <si>
    <t>Kimberly Garber</t>
  </si>
  <si>
    <t>Leader Technologies</t>
  </si>
  <si>
    <t>Postmaster</t>
  </si>
  <si>
    <t>Joseph Jekel</t>
  </si>
  <si>
    <t>Ira Stamm, PhD</t>
  </si>
  <si>
    <t>Aug</t>
  </si>
  <si>
    <t>Sept</t>
  </si>
  <si>
    <t>Oct</t>
  </si>
  <si>
    <t>Nov</t>
  </si>
  <si>
    <t>Dec</t>
  </si>
  <si>
    <t>Amerigroup</t>
  </si>
  <si>
    <t>Barbara Bohm</t>
  </si>
  <si>
    <t>Health Care Foundation</t>
  </si>
  <si>
    <t>Disability Rights Center</t>
  </si>
  <si>
    <t>United HealthCare</t>
  </si>
  <si>
    <t>Valeo</t>
  </si>
  <si>
    <t>Advocacy Day food</t>
  </si>
  <si>
    <t>Advocacy Day supplies</t>
  </si>
  <si>
    <t>Anna Feldman</t>
  </si>
  <si>
    <t>Katrina Porter</t>
  </si>
  <si>
    <t>Clint Stucky</t>
  </si>
  <si>
    <t>Kids TLC</t>
  </si>
  <si>
    <t>Dr. Ken Kerle</t>
  </si>
  <si>
    <t>Candida Wise</t>
  </si>
  <si>
    <t>Marcia Epstein</t>
  </si>
  <si>
    <t>January-December 2014</t>
  </si>
  <si>
    <t>Brann</t>
  </si>
  <si>
    <t>Kansas Health Consumer Coalition</t>
  </si>
  <si>
    <t>Sky Westerlund</t>
  </si>
  <si>
    <t>Advocacy Day legislative breakfast</t>
  </si>
  <si>
    <t>Wichita State University</t>
  </si>
  <si>
    <t>Advocacy Day transportation</t>
  </si>
  <si>
    <t>Advocacy training costs</t>
  </si>
  <si>
    <t>Insurances</t>
  </si>
  <si>
    <t>Advocacy Day travel stipends</t>
  </si>
  <si>
    <t>West</t>
  </si>
  <si>
    <t>Keys for Networking</t>
  </si>
  <si>
    <t>Headquarters</t>
  </si>
  <si>
    <t>Jan 2015</t>
  </si>
  <si>
    <t>Beginning Balance, January 1, 2015</t>
  </si>
  <si>
    <t>Ending Balance, January 31, 2015</t>
  </si>
  <si>
    <t>Individuals for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</si>
</sst>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43" fontId="0" fillId="0" borderId="0" xfId="1" applyFont="1"/>
    <xf numFmtId="43" fontId="0" fillId="0" borderId="0" xfId="0" applyNumberFormat="1"/>
    <xf numFmtId="43" fontId="0" fillId="0" borderId="0" xfId="1" applyFont="1" applyBorder="1"/>
    <xf numFmtId="43" fontId="0" fillId="0" borderId="1" xfId="1" applyFont="1" applyBorder="1"/>
    <xf numFmtId="43" fontId="0" fillId="0" borderId="1" xfId="0" applyNumberFormat="1" applyBorder="1"/>
    <xf numFmtId="43" fontId="0" fillId="0" borderId="2" xfId="1" applyFont="1" applyBorder="1"/>
    <xf numFmtId="43" fontId="0" fillId="0" borderId="3" xfId="1" applyFont="1" applyBorder="1"/>
    <xf numFmtId="49" fontId="3" fillId="0" borderId="0" xfId="0" applyNumberFormat="1" applyFont="1"/>
    <xf numFmtId="43" fontId="0" fillId="0" borderId="4" xfId="1" applyFont="1" applyBorder="1"/>
    <xf numFmtId="0" fontId="0" fillId="0" borderId="0" xfId="0" applyAlignment="1">
      <alignment horizontal="right"/>
    </xf>
    <xf numFmtId="164" fontId="4" fillId="0" borderId="0" xfId="0" applyNumberFormat="1" applyFont="1"/>
    <xf numFmtId="0" fontId="0" fillId="0" borderId="0" xfId="0" applyAlignment="1">
      <alignment horizontal="left" indent="2"/>
    </xf>
    <xf numFmtId="4" fontId="0" fillId="0" borderId="1" xfId="0" applyNumberFormat="1" applyBorder="1"/>
    <xf numFmtId="4" fontId="0" fillId="0" borderId="2" xfId="0" applyNumberFormat="1" applyBorder="1"/>
    <xf numFmtId="4" fontId="0" fillId="0" borderId="4" xfId="0" applyNumberFormat="1" applyBorder="1"/>
    <xf numFmtId="0" fontId="0" fillId="0" borderId="0" xfId="0" applyFont="1"/>
    <xf numFmtId="43" fontId="5" fillId="0" borderId="0" xfId="0" applyNumberFormat="1" applyFont="1"/>
    <xf numFmtId="43" fontId="0" fillId="0" borderId="0" xfId="1" applyFont="1" applyFill="1"/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topLeftCell="A4" workbookViewId="0">
      <pane xSplit="1" ySplit="1" topLeftCell="F5" activePane="bottomRight" state="frozen"/>
      <selection activeCell="A4" sqref="A4"/>
      <selection pane="topRight" activeCell="B4" sqref="B4"/>
      <selection pane="bottomLeft" activeCell="A5" sqref="A5"/>
      <selection pane="bottomRight" activeCell="F31" sqref="F31"/>
    </sheetView>
  </sheetViews>
  <sheetFormatPr defaultRowHeight="15"/>
  <cols>
    <col min="1" max="1" width="33.140625" customWidth="1"/>
    <col min="2" max="4" width="10.28515625" customWidth="1"/>
    <col min="5" max="6" width="10.5703125" customWidth="1"/>
    <col min="7" max="7" width="10.28515625" customWidth="1"/>
    <col min="8" max="8" width="10.28515625" bestFit="1" customWidth="1"/>
    <col min="9" max="9" width="10.5703125" customWidth="1"/>
    <col min="10" max="13" width="10.28515625" customWidth="1"/>
    <col min="14" max="14" width="11.28515625" bestFit="1" customWidth="1"/>
    <col min="15" max="15" width="10.5703125" bestFit="1" customWidth="1"/>
    <col min="16" max="16" width="11.7109375" customWidth="1"/>
    <col min="17" max="17" width="4.5703125" customWidth="1"/>
    <col min="18" max="19" width="9.5703125" bestFit="1" customWidth="1"/>
  </cols>
  <sheetData>
    <row r="1" spans="1:19" ht="18.75">
      <c r="A1" s="2" t="s">
        <v>17</v>
      </c>
      <c r="P1" s="3"/>
    </row>
    <row r="2" spans="1:19" ht="18.75">
      <c r="A2" s="14" t="s">
        <v>121</v>
      </c>
    </row>
    <row r="3" spans="1:19" ht="18.75">
      <c r="A3" s="2" t="s">
        <v>18</v>
      </c>
      <c r="O3" s="4" t="s">
        <v>19</v>
      </c>
    </row>
    <row r="4" spans="1:19">
      <c r="B4" s="5" t="s">
        <v>20</v>
      </c>
      <c r="C4" s="4" t="s">
        <v>21</v>
      </c>
      <c r="D4" s="4" t="s">
        <v>22</v>
      </c>
      <c r="E4" s="4" t="s">
        <v>23</v>
      </c>
      <c r="F4" s="5" t="s">
        <v>24</v>
      </c>
      <c r="G4" s="4" t="s">
        <v>25</v>
      </c>
      <c r="H4" s="4" t="s">
        <v>26</v>
      </c>
      <c r="I4" s="4" t="s">
        <v>101</v>
      </c>
      <c r="J4" s="4" t="s">
        <v>102</v>
      </c>
      <c r="K4" s="4" t="s">
        <v>103</v>
      </c>
      <c r="L4" s="4" t="s">
        <v>104</v>
      </c>
      <c r="M4" s="4" t="s">
        <v>105</v>
      </c>
      <c r="N4" s="4" t="s">
        <v>27</v>
      </c>
      <c r="O4" s="4" t="s">
        <v>35</v>
      </c>
      <c r="P4" s="4" t="s">
        <v>28</v>
      </c>
    </row>
    <row r="5" spans="1:19">
      <c r="A5" s="6" t="s">
        <v>29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9">
      <c r="A6" t="s">
        <v>0</v>
      </c>
      <c r="B6" s="7">
        <v>3500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>
        <f>+B6+C6+D6+E6+F6+G6+H6+I6+J6+K6+L6+M5</f>
        <v>3500</v>
      </c>
      <c r="O6" s="7">
        <v>5500</v>
      </c>
      <c r="P6" s="8">
        <f>+N6-O6</f>
        <v>-2000</v>
      </c>
      <c r="Q6" s="7"/>
      <c r="S6" s="8"/>
    </row>
    <row r="7" spans="1:19">
      <c r="A7" t="s">
        <v>1</v>
      </c>
      <c r="B7" s="7"/>
      <c r="C7" s="7"/>
      <c r="D7" s="7"/>
      <c r="E7" s="7"/>
      <c r="F7" s="7"/>
      <c r="G7" s="7"/>
      <c r="H7" s="7"/>
      <c r="I7" s="7"/>
      <c r="K7" s="7"/>
      <c r="L7" s="7"/>
      <c r="N7" s="7">
        <f>+B7+C7+D7+E7+F7+G7+H7+I7+J7+K7+L7+M6</f>
        <v>0</v>
      </c>
      <c r="O7" s="7">
        <v>7500</v>
      </c>
      <c r="P7" s="8">
        <f t="shared" ref="P7:P11" si="0">+N7-O7</f>
        <v>-7500</v>
      </c>
      <c r="Q7" s="7"/>
    </row>
    <row r="8" spans="1:19">
      <c r="A8" t="s">
        <v>2</v>
      </c>
      <c r="B8" s="7">
        <v>25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>
        <f t="shared" ref="N8:N11" si="1">+B8+C8+D8+E8+F8+G8+H8+I8+J8+K8+L8+M8</f>
        <v>25</v>
      </c>
      <c r="O8" s="7">
        <v>200</v>
      </c>
      <c r="P8" s="8">
        <f t="shared" si="0"/>
        <v>-175</v>
      </c>
      <c r="Q8" s="7"/>
    </row>
    <row r="9" spans="1:19">
      <c r="A9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 t="shared" si="1"/>
        <v>0</v>
      </c>
      <c r="O9" s="7">
        <v>400</v>
      </c>
      <c r="P9" s="8">
        <f t="shared" si="0"/>
        <v>-400</v>
      </c>
      <c r="Q9" s="7"/>
    </row>
    <row r="10" spans="1:19">
      <c r="A10" t="s">
        <v>5</v>
      </c>
      <c r="B10" s="9">
        <v>250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">
        <f t="shared" si="1"/>
        <v>250</v>
      </c>
      <c r="O10" s="9">
        <v>24300</v>
      </c>
      <c r="P10" s="8">
        <f t="shared" si="0"/>
        <v>-24050</v>
      </c>
      <c r="Q10" s="7"/>
    </row>
    <row r="11" spans="1:19">
      <c r="A11" t="s">
        <v>3</v>
      </c>
      <c r="B11" s="10">
        <v>1.72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1"/>
        <v>1.72</v>
      </c>
      <c r="O11" s="10">
        <v>20</v>
      </c>
      <c r="P11" s="11">
        <f t="shared" si="0"/>
        <v>-18.28</v>
      </c>
      <c r="Q11" s="7"/>
    </row>
    <row r="12" spans="1:19">
      <c r="A12" s="6" t="s">
        <v>30</v>
      </c>
      <c r="B12" s="7">
        <f t="shared" ref="B12:P12" si="2">SUM(B6:B11)</f>
        <v>3776.72</v>
      </c>
      <c r="C12" s="7">
        <f t="shared" si="2"/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>SUM(M6:M11)</f>
        <v>0</v>
      </c>
      <c r="N12" s="7">
        <f t="shared" si="2"/>
        <v>3776.72</v>
      </c>
      <c r="O12" s="7">
        <f t="shared" si="2"/>
        <v>37920</v>
      </c>
      <c r="P12" s="7">
        <f t="shared" si="2"/>
        <v>-34143.279999999999</v>
      </c>
      <c r="Q12" s="7"/>
    </row>
    <row r="13" spans="1:19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9">
      <c r="A14" s="6" t="s">
        <v>31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9">
      <c r="A15" t="s"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f t="shared" ref="N15:N25" si="3">+B15+C15+D15+E15+F15+G15+H15+I15+J15+K15+L15+M15</f>
        <v>0</v>
      </c>
      <c r="O15" s="7">
        <v>6000</v>
      </c>
      <c r="P15" s="7">
        <f>+O15-N15</f>
        <v>6000</v>
      </c>
      <c r="Q15" s="7"/>
    </row>
    <row r="16" spans="1:19">
      <c r="A16" t="s"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f t="shared" si="3"/>
        <v>0</v>
      </c>
      <c r="O16" s="7">
        <v>0</v>
      </c>
      <c r="P16" s="7">
        <f t="shared" ref="P16:P25" si="4">+O16-N16</f>
        <v>0</v>
      </c>
      <c r="Q16" s="7"/>
      <c r="S16" s="8"/>
    </row>
    <row r="17" spans="1:18">
      <c r="A17" t="s">
        <v>10</v>
      </c>
      <c r="B17" s="7"/>
      <c r="C17" s="7"/>
      <c r="D17" s="7"/>
      <c r="E17" s="7"/>
      <c r="F17" s="7"/>
      <c r="H17" s="7"/>
      <c r="I17" s="7"/>
      <c r="J17" s="7"/>
      <c r="K17" s="7"/>
      <c r="L17" s="7"/>
      <c r="M17" s="7"/>
      <c r="N17" s="7">
        <f t="shared" si="3"/>
        <v>0</v>
      </c>
      <c r="O17" s="7">
        <v>1500</v>
      </c>
      <c r="P17" s="7">
        <f t="shared" si="4"/>
        <v>1500</v>
      </c>
      <c r="Q17" s="7"/>
    </row>
    <row r="18" spans="1:18">
      <c r="A18" t="s">
        <v>32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f t="shared" si="3"/>
        <v>0</v>
      </c>
      <c r="O18" s="7">
        <v>1150</v>
      </c>
      <c r="P18" s="7">
        <f t="shared" si="4"/>
        <v>1150</v>
      </c>
      <c r="Q18" s="7"/>
    </row>
    <row r="19" spans="1:18">
      <c r="A19" t="s">
        <v>36</v>
      </c>
      <c r="B19" s="7">
        <v>44</v>
      </c>
      <c r="C19" s="7"/>
      <c r="D19" s="7"/>
      <c r="E19" s="7"/>
      <c r="F19" s="7"/>
      <c r="G19" s="7"/>
      <c r="N19" s="7">
        <f t="shared" si="3"/>
        <v>44</v>
      </c>
      <c r="O19" s="7">
        <v>550</v>
      </c>
      <c r="P19" s="7">
        <f t="shared" si="4"/>
        <v>506</v>
      </c>
      <c r="Q19" s="7"/>
    </row>
    <row r="20" spans="1:18">
      <c r="A20" t="s">
        <v>37</v>
      </c>
      <c r="B20" s="7">
        <v>112.46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f t="shared" si="3"/>
        <v>112.46</v>
      </c>
      <c r="O20" s="7">
        <v>800</v>
      </c>
      <c r="P20" s="7">
        <f t="shared" si="4"/>
        <v>687.54</v>
      </c>
      <c r="Q20" s="7"/>
    </row>
    <row r="21" spans="1:18">
      <c r="A21" t="s">
        <v>33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f t="shared" si="3"/>
        <v>0</v>
      </c>
      <c r="O21" s="7">
        <v>60</v>
      </c>
      <c r="P21" s="7">
        <f t="shared" si="4"/>
        <v>60</v>
      </c>
      <c r="Q21" s="7"/>
    </row>
    <row r="22" spans="1:18">
      <c r="A22" t="s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 t="shared" si="3"/>
        <v>0</v>
      </c>
      <c r="O22" s="7">
        <v>200</v>
      </c>
      <c r="P22" s="7">
        <f t="shared" si="4"/>
        <v>200</v>
      </c>
      <c r="Q22" s="7"/>
    </row>
    <row r="23" spans="1:18">
      <c r="A23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f t="shared" si="3"/>
        <v>0</v>
      </c>
      <c r="O23" s="7">
        <v>500</v>
      </c>
      <c r="P23" s="7">
        <f t="shared" si="4"/>
        <v>500</v>
      </c>
      <c r="Q23" s="7"/>
    </row>
    <row r="24" spans="1:18">
      <c r="A24" t="s">
        <v>11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>
        <f t="shared" si="3"/>
        <v>0</v>
      </c>
      <c r="O24" s="9">
        <v>2000</v>
      </c>
      <c r="P24" s="7">
        <f t="shared" si="4"/>
        <v>2000</v>
      </c>
      <c r="Q24" s="7"/>
    </row>
    <row r="25" spans="1:18">
      <c r="A25" t="s">
        <v>13</v>
      </c>
      <c r="B25" s="10">
        <v>2083.33</v>
      </c>
      <c r="C25" s="10"/>
      <c r="D25" s="10"/>
      <c r="E25" s="10"/>
      <c r="F25" s="10"/>
      <c r="G25" s="10"/>
      <c r="H25" s="10"/>
      <c r="I25" s="9"/>
      <c r="J25" s="9"/>
      <c r="K25" s="9"/>
      <c r="L25" s="9"/>
      <c r="M25" s="9"/>
      <c r="N25" s="7">
        <f t="shared" si="3"/>
        <v>2083.33</v>
      </c>
      <c r="O25" s="10">
        <v>25000</v>
      </c>
      <c r="P25" s="7">
        <f t="shared" si="4"/>
        <v>22916.67</v>
      </c>
      <c r="Q25" s="7"/>
    </row>
    <row r="26" spans="1:18">
      <c r="A26" s="6" t="s">
        <v>34</v>
      </c>
      <c r="B26" s="12">
        <f t="shared" ref="B26:P26" si="5">SUM(B15:B25)</f>
        <v>2239.79</v>
      </c>
      <c r="C26" s="12">
        <f t="shared" si="5"/>
        <v>0</v>
      </c>
      <c r="D26" s="12">
        <f t="shared" si="5"/>
        <v>0</v>
      </c>
      <c r="E26" s="12">
        <f t="shared" si="5"/>
        <v>0</v>
      </c>
      <c r="F26" s="12">
        <f t="shared" si="5"/>
        <v>0</v>
      </c>
      <c r="G26" s="12">
        <f t="shared" si="5"/>
        <v>0</v>
      </c>
      <c r="H26" s="12">
        <f t="shared" ref="H26:M26" si="6">SUM(H15:H25)</f>
        <v>0</v>
      </c>
      <c r="I26" s="12">
        <f t="shared" si="6"/>
        <v>0</v>
      </c>
      <c r="J26" s="12">
        <f t="shared" si="6"/>
        <v>0</v>
      </c>
      <c r="K26" s="12">
        <f t="shared" si="6"/>
        <v>0</v>
      </c>
      <c r="L26" s="12">
        <f t="shared" si="6"/>
        <v>0</v>
      </c>
      <c r="M26" s="12">
        <f t="shared" si="6"/>
        <v>0</v>
      </c>
      <c r="N26" s="12">
        <f>SUM(N15:N25)</f>
        <v>2239.79</v>
      </c>
      <c r="O26" s="12">
        <f t="shared" si="5"/>
        <v>37760</v>
      </c>
      <c r="P26" s="12">
        <f t="shared" si="5"/>
        <v>35520.21</v>
      </c>
      <c r="Q26" s="7"/>
    </row>
    <row r="27" spans="1:18" ht="15.75" thickBot="1">
      <c r="A27" s="6" t="s">
        <v>16</v>
      </c>
      <c r="B27" s="13">
        <f t="shared" ref="B27:O27" si="7">+B12-B26</f>
        <v>1536.9299999999998</v>
      </c>
      <c r="C27" s="13">
        <f t="shared" si="7"/>
        <v>0</v>
      </c>
      <c r="D27" s="13">
        <f t="shared" si="7"/>
        <v>0</v>
      </c>
      <c r="E27" s="13">
        <f t="shared" si="7"/>
        <v>0</v>
      </c>
      <c r="F27" s="13">
        <f t="shared" si="7"/>
        <v>0</v>
      </c>
      <c r="G27" s="13">
        <f t="shared" si="7"/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13">
        <f t="shared" si="7"/>
        <v>0</v>
      </c>
      <c r="M27" s="13">
        <f t="shared" si="7"/>
        <v>0</v>
      </c>
      <c r="N27" s="13">
        <f t="shared" si="7"/>
        <v>1536.9299999999998</v>
      </c>
      <c r="O27" s="13">
        <f t="shared" si="7"/>
        <v>160</v>
      </c>
      <c r="P27" s="13">
        <f>+P12+P26</f>
        <v>1376.9300000000003</v>
      </c>
      <c r="Q27" s="7"/>
      <c r="R27" s="8"/>
    </row>
    <row r="28" spans="1:18" ht="15.75" thickTop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8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8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8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8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</sheetData>
  <printOptions horizontalCentered="1"/>
  <pageMargins left="0" right="0" top="0.21" bottom="0.37" header="0.17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G23" sqref="G23"/>
    </sheetView>
  </sheetViews>
  <sheetFormatPr defaultRowHeight="15"/>
  <cols>
    <col min="1" max="1" width="26.28515625" customWidth="1"/>
    <col min="3" max="3" width="20.140625" bestFit="1" customWidth="1"/>
    <col min="5" max="5" width="10.28515625" bestFit="1" customWidth="1"/>
    <col min="6" max="6" width="5.140625" bestFit="1" customWidth="1"/>
  </cols>
  <sheetData>
    <row r="1" spans="1:5" ht="18.75">
      <c r="A1" s="2" t="s">
        <v>17</v>
      </c>
    </row>
    <row r="2" spans="1:5" ht="18.75">
      <c r="A2" s="14" t="s">
        <v>134</v>
      </c>
    </row>
    <row r="3" spans="1:5" ht="18.75">
      <c r="A3" s="2" t="s">
        <v>38</v>
      </c>
      <c r="C3" s="7"/>
      <c r="D3" s="7"/>
    </row>
    <row r="4" spans="1:5" ht="18.75">
      <c r="A4" s="2"/>
      <c r="C4" s="7"/>
      <c r="D4" s="7"/>
    </row>
    <row r="5" spans="1:5" ht="18.75">
      <c r="A5" s="2"/>
      <c r="C5" s="7"/>
      <c r="D5" s="7"/>
    </row>
    <row r="6" spans="1:5">
      <c r="A6" t="s">
        <v>135</v>
      </c>
      <c r="C6" s="7">
        <v>641.54</v>
      </c>
      <c r="D6" s="7"/>
      <c r="E6" t="s">
        <v>39</v>
      </c>
    </row>
    <row r="7" spans="1:5">
      <c r="C7" s="10">
        <v>20177.61</v>
      </c>
      <c r="D7" s="9"/>
      <c r="E7" t="s">
        <v>40</v>
      </c>
    </row>
    <row r="8" spans="1:5">
      <c r="C8" s="7"/>
      <c r="D8" s="7"/>
    </row>
    <row r="9" spans="1:5">
      <c r="C9" s="7">
        <f>SUM(C6:C8)</f>
        <v>20819.150000000001</v>
      </c>
      <c r="D9" s="7"/>
    </row>
    <row r="10" spans="1:5">
      <c r="C10" s="7"/>
      <c r="D10" s="7"/>
    </row>
    <row r="11" spans="1:5">
      <c r="A11" t="s">
        <v>41</v>
      </c>
      <c r="C11" s="7">
        <f>+'budget to actual'!N12</f>
        <v>3776.72</v>
      </c>
      <c r="D11" s="7"/>
    </row>
    <row r="12" spans="1:5">
      <c r="C12" s="7"/>
      <c r="D12" s="7"/>
    </row>
    <row r="13" spans="1:5">
      <c r="A13" t="s">
        <v>42</v>
      </c>
      <c r="C13" s="10">
        <f>-'budget to actual'!N26</f>
        <v>-2239.79</v>
      </c>
      <c r="D13" s="9"/>
    </row>
    <row r="14" spans="1:5">
      <c r="C14" s="7"/>
      <c r="D14" s="7"/>
    </row>
    <row r="15" spans="1:5">
      <c r="A15" t="s">
        <v>136</v>
      </c>
      <c r="C15" s="7">
        <v>3676.75</v>
      </c>
      <c r="D15" s="7"/>
      <c r="E15" t="s">
        <v>39</v>
      </c>
    </row>
    <row r="16" spans="1:5">
      <c r="C16" s="10">
        <v>18679.330000000002</v>
      </c>
      <c r="D16" s="9"/>
      <c r="E16" t="s">
        <v>40</v>
      </c>
    </row>
    <row r="17" spans="1:6">
      <c r="C17" s="7"/>
      <c r="D17" s="7"/>
    </row>
    <row r="18" spans="1:6" ht="15.75" thickBot="1">
      <c r="A18" t="s">
        <v>43</v>
      </c>
      <c r="C18" s="15">
        <f>SUM(C15:C17)</f>
        <v>22356.080000000002</v>
      </c>
      <c r="D18" s="9"/>
    </row>
    <row r="19" spans="1:6" ht="15.75" thickTop="1">
      <c r="C19" s="7"/>
      <c r="D19" s="7"/>
    </row>
    <row r="20" spans="1:6">
      <c r="A20" t="s">
        <v>44</v>
      </c>
      <c r="C20" s="7">
        <f>3676.75+18679.33</f>
        <v>22356.080000000002</v>
      </c>
      <c r="D20" s="7"/>
      <c r="E20" s="8"/>
    </row>
    <row r="21" spans="1:6">
      <c r="A21" t="s">
        <v>45</v>
      </c>
      <c r="C21" s="7"/>
      <c r="D21" s="7"/>
      <c r="F21" s="7"/>
    </row>
    <row r="22" spans="1:6">
      <c r="A22" t="s">
        <v>46</v>
      </c>
      <c r="C22" s="10"/>
      <c r="D22" s="7"/>
      <c r="F22" s="7"/>
    </row>
    <row r="23" spans="1:6">
      <c r="A23" s="16"/>
      <c r="C23" s="7"/>
      <c r="D23" s="7"/>
      <c r="F23" s="7"/>
    </row>
    <row r="24" spans="1:6" ht="15.75" thickBot="1">
      <c r="A24" s="16"/>
      <c r="C24" s="15">
        <f>SUM(C20:C23)</f>
        <v>22356.080000000002</v>
      </c>
      <c r="D24" s="7"/>
      <c r="E24" s="8">
        <f>+C18-C24</f>
        <v>0</v>
      </c>
      <c r="F24" s="7"/>
    </row>
    <row r="25" spans="1:6" ht="15.75" thickTop="1">
      <c r="C25" s="7"/>
      <c r="D25" s="7"/>
      <c r="F25" s="7"/>
    </row>
    <row r="26" spans="1:6">
      <c r="C26" s="7"/>
      <c r="D26" s="7"/>
      <c r="F26" s="7"/>
    </row>
    <row r="27" spans="1:6">
      <c r="A27" s="16"/>
      <c r="C27" s="7"/>
      <c r="D27" s="7"/>
      <c r="F27" s="7"/>
    </row>
    <row r="28" spans="1:6">
      <c r="A28" s="16"/>
      <c r="C28" s="7"/>
      <c r="D28" s="7"/>
      <c r="F28" s="7"/>
    </row>
    <row r="29" spans="1:6">
      <c r="A29" s="16"/>
      <c r="C29" s="7"/>
      <c r="D29" s="7"/>
      <c r="F29" s="7"/>
    </row>
    <row r="30" spans="1:6">
      <c r="C30" s="7"/>
      <c r="D30" s="7"/>
    </row>
    <row r="31" spans="1:6">
      <c r="C31" s="7"/>
      <c r="D31" s="7"/>
    </row>
    <row r="32" spans="1:6">
      <c r="C32" s="7"/>
      <c r="D32" s="7"/>
    </row>
    <row r="33" spans="3:4">
      <c r="C33" s="7"/>
      <c r="D33" s="7"/>
    </row>
    <row r="34" spans="3:4">
      <c r="C34" s="7"/>
    </row>
    <row r="35" spans="3:4">
      <c r="C35" s="7"/>
    </row>
    <row r="36" spans="3:4">
      <c r="C36" s="7"/>
    </row>
    <row r="40" spans="3:4">
      <c r="C40" s="7"/>
    </row>
  </sheetData>
  <pageMargins left="0.7" right="0.7" top="0.75" bottom="0.23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opLeftCell="A4" workbookViewId="0">
      <selection activeCell="D16" sqref="D16:E16"/>
    </sheetView>
  </sheetViews>
  <sheetFormatPr defaultRowHeight="15"/>
  <cols>
    <col min="1" max="1" width="13" customWidth="1"/>
    <col min="2" max="2" width="28.5703125" bestFit="1" customWidth="1"/>
    <col min="3" max="3" width="11.28515625" bestFit="1" customWidth="1"/>
  </cols>
  <sheetData>
    <row r="1" spans="1:5" ht="15.75">
      <c r="A1" s="17" t="s">
        <v>48</v>
      </c>
    </row>
    <row r="2" spans="1:5" ht="15.75">
      <c r="A2" s="25">
        <v>42035</v>
      </c>
      <c r="B2" s="26"/>
    </row>
    <row r="4" spans="1:5">
      <c r="B4" s="6" t="s">
        <v>49</v>
      </c>
    </row>
    <row r="5" spans="1:5">
      <c r="B5" t="s">
        <v>50</v>
      </c>
    </row>
    <row r="6" spans="1:5">
      <c r="B6" s="18" t="s">
        <v>51</v>
      </c>
      <c r="C6" s="1">
        <v>3676.75</v>
      </c>
    </row>
    <row r="7" spans="1:5">
      <c r="B7" s="18" t="s">
        <v>52</v>
      </c>
      <c r="C7" s="1">
        <v>18679.330000000002</v>
      </c>
    </row>
    <row r="8" spans="1:5">
      <c r="B8" s="6" t="s">
        <v>53</v>
      </c>
      <c r="C8" s="20">
        <f>SUM(C6:C7)</f>
        <v>22356.080000000002</v>
      </c>
    </row>
    <row r="9" spans="1:5">
      <c r="B9" s="6"/>
    </row>
    <row r="10" spans="1:5" ht="15.75" thickBot="1">
      <c r="B10" s="6" t="s">
        <v>54</v>
      </c>
      <c r="C10" s="21">
        <f>+C8</f>
        <v>22356.080000000002</v>
      </c>
    </row>
    <row r="11" spans="1:5" ht="15.75" thickTop="1"/>
    <row r="12" spans="1:5">
      <c r="B12" s="6" t="s">
        <v>55</v>
      </c>
    </row>
    <row r="13" spans="1:5">
      <c r="B13" s="6"/>
    </row>
    <row r="14" spans="1:5">
      <c r="B14" s="6" t="s">
        <v>56</v>
      </c>
    </row>
    <row r="15" spans="1:5">
      <c r="B15" t="s">
        <v>57</v>
      </c>
    </row>
    <row r="16" spans="1:5">
      <c r="B16" s="18" t="s">
        <v>58</v>
      </c>
      <c r="C16" s="1">
        <v>8835.76</v>
      </c>
      <c r="E16" s="1"/>
    </row>
    <row r="17" spans="2:3">
      <c r="B17" s="18" t="s">
        <v>59</v>
      </c>
      <c r="C17" s="19">
        <f>6991.63-116.47</f>
        <v>6875.16</v>
      </c>
    </row>
    <row r="18" spans="2:3">
      <c r="B18" s="6" t="s">
        <v>60</v>
      </c>
      <c r="C18" s="20">
        <f>SUM(C16:C17)</f>
        <v>15710.92</v>
      </c>
    </row>
    <row r="19" spans="2:3">
      <c r="B19" s="6"/>
    </row>
    <row r="20" spans="2:3">
      <c r="B20" s="6" t="s">
        <v>61</v>
      </c>
      <c r="C20" s="1">
        <f>+C18</f>
        <v>15710.92</v>
      </c>
    </row>
    <row r="21" spans="2:3">
      <c r="B21" s="6"/>
    </row>
    <row r="22" spans="2:3">
      <c r="B22" s="6" t="s">
        <v>62</v>
      </c>
      <c r="C22" s="19">
        <f>+C10-C20</f>
        <v>6645.1600000000017</v>
      </c>
    </row>
    <row r="23" spans="2:3">
      <c r="B23" s="6"/>
    </row>
    <row r="24" spans="2:3" ht="15.75" thickBot="1">
      <c r="B24" s="6" t="s">
        <v>63</v>
      </c>
      <c r="C24" s="21">
        <f>SUM(C20:C23)</f>
        <v>22356.080000000002</v>
      </c>
    </row>
    <row r="25" spans="2:3" ht="15.75" thickTop="1"/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topLeftCell="A27" workbookViewId="0">
      <selection activeCell="C71" sqref="C71"/>
    </sheetView>
  </sheetViews>
  <sheetFormatPr defaultRowHeight="15"/>
  <cols>
    <col min="2" max="2" width="46.85546875" bestFit="1" customWidth="1"/>
    <col min="3" max="3" width="11" customWidth="1"/>
  </cols>
  <sheetData>
    <row r="1" spans="1:3">
      <c r="A1" s="6" t="s">
        <v>48</v>
      </c>
    </row>
    <row r="2" spans="1:3">
      <c r="A2" s="6" t="s">
        <v>64</v>
      </c>
    </row>
    <row r="3" spans="1:3">
      <c r="B3" t="s">
        <v>65</v>
      </c>
      <c r="C3" s="7"/>
    </row>
    <row r="4" spans="1:3">
      <c r="B4" t="s">
        <v>66</v>
      </c>
      <c r="C4" s="7"/>
    </row>
    <row r="5" spans="1:3">
      <c r="B5" t="s">
        <v>106</v>
      </c>
      <c r="C5" s="7"/>
    </row>
    <row r="6" spans="1:3">
      <c r="B6" t="s">
        <v>67</v>
      </c>
      <c r="C6" s="7"/>
    </row>
    <row r="7" spans="1:3">
      <c r="B7" t="s">
        <v>68</v>
      </c>
      <c r="C7" s="7"/>
    </row>
    <row r="8" spans="1:3">
      <c r="B8" t="s">
        <v>69</v>
      </c>
      <c r="C8" s="7"/>
    </row>
    <row r="9" spans="1:3">
      <c r="B9" t="s">
        <v>51</v>
      </c>
      <c r="C9" s="7">
        <v>1.72</v>
      </c>
    </row>
    <row r="10" spans="1:3">
      <c r="B10" t="s">
        <v>70</v>
      </c>
      <c r="C10" s="7"/>
    </row>
    <row r="11" spans="1:3">
      <c r="B11" t="s">
        <v>71</v>
      </c>
      <c r="C11" s="7"/>
    </row>
    <row r="12" spans="1:3">
      <c r="B12" t="s">
        <v>72</v>
      </c>
      <c r="C12" s="7"/>
    </row>
    <row r="13" spans="1:3">
      <c r="B13" t="s">
        <v>73</v>
      </c>
      <c r="C13" s="7"/>
    </row>
    <row r="14" spans="1:3">
      <c r="B14" t="s">
        <v>74</v>
      </c>
      <c r="C14" s="7"/>
    </row>
    <row r="15" spans="1:3">
      <c r="B15" t="s">
        <v>76</v>
      </c>
      <c r="C15" s="7"/>
    </row>
    <row r="16" spans="1:3">
      <c r="B16" t="s">
        <v>109</v>
      </c>
      <c r="C16" s="7"/>
    </row>
    <row r="17" spans="2:3">
      <c r="B17" t="s">
        <v>77</v>
      </c>
      <c r="C17" s="7"/>
    </row>
    <row r="18" spans="2:3">
      <c r="B18" t="s">
        <v>120</v>
      </c>
      <c r="C18" s="7"/>
    </row>
    <row r="19" spans="2:3" hidden="1">
      <c r="B19" t="s">
        <v>78</v>
      </c>
      <c r="C19" s="7"/>
    </row>
    <row r="20" spans="2:3">
      <c r="B20" t="s">
        <v>79</v>
      </c>
      <c r="C20" s="7"/>
    </row>
    <row r="21" spans="2:3">
      <c r="B21" t="s">
        <v>108</v>
      </c>
      <c r="C21" s="7">
        <v>3500</v>
      </c>
    </row>
    <row r="22" spans="2:3">
      <c r="B22" t="s">
        <v>133</v>
      </c>
      <c r="C22" s="7"/>
    </row>
    <row r="23" spans="2:3">
      <c r="B23" t="s">
        <v>100</v>
      </c>
      <c r="C23" s="7"/>
    </row>
    <row r="24" spans="2:3">
      <c r="B24" t="s">
        <v>82</v>
      </c>
      <c r="C24" s="7"/>
    </row>
    <row r="25" spans="2:3">
      <c r="B25" t="s">
        <v>83</v>
      </c>
      <c r="C25" s="7"/>
    </row>
    <row r="26" spans="2:3">
      <c r="B26" t="s">
        <v>84</v>
      </c>
      <c r="C26" s="7"/>
    </row>
    <row r="27" spans="2:3">
      <c r="B27" t="s">
        <v>123</v>
      </c>
      <c r="C27" s="7"/>
    </row>
    <row r="28" spans="2:3">
      <c r="B28" t="s">
        <v>85</v>
      </c>
      <c r="C28" s="7"/>
    </row>
    <row r="29" spans="2:3">
      <c r="B29" t="s">
        <v>132</v>
      </c>
      <c r="C29" s="7"/>
    </row>
    <row r="30" spans="2:3">
      <c r="B30" t="s">
        <v>117</v>
      </c>
      <c r="C30" s="7"/>
    </row>
    <row r="31" spans="2:3">
      <c r="B31" t="s">
        <v>47</v>
      </c>
      <c r="C31" s="7"/>
    </row>
    <row r="32" spans="2:3">
      <c r="B32" t="s">
        <v>137</v>
      </c>
    </row>
    <row r="33" spans="2:3">
      <c r="B33" s="18" t="s">
        <v>122</v>
      </c>
      <c r="C33" s="7">
        <v>25</v>
      </c>
    </row>
    <row r="34" spans="2:3" hidden="1">
      <c r="B34" s="18" t="s">
        <v>107</v>
      </c>
      <c r="C34" s="7"/>
    </row>
    <row r="35" spans="2:3" ht="15.75" hidden="1" customHeight="1">
      <c r="B35" s="18" t="s">
        <v>114</v>
      </c>
      <c r="C35" s="7"/>
    </row>
    <row r="36" spans="2:3" hidden="1">
      <c r="B36" s="18" t="s">
        <v>99</v>
      </c>
      <c r="C36" s="7"/>
    </row>
    <row r="37" spans="2:3" hidden="1">
      <c r="B37" s="18" t="s">
        <v>118</v>
      </c>
      <c r="C37" s="7"/>
    </row>
    <row r="38" spans="2:3">
      <c r="B38" s="18" t="s">
        <v>81</v>
      </c>
      <c r="C38" s="7"/>
    </row>
    <row r="39" spans="2:3" hidden="1">
      <c r="B39" s="18" t="s">
        <v>116</v>
      </c>
      <c r="C39" s="7"/>
    </row>
    <row r="40" spans="2:3" hidden="1">
      <c r="B40" s="18" t="s">
        <v>75</v>
      </c>
      <c r="C40" s="7"/>
    </row>
    <row r="41" spans="2:3">
      <c r="B41" s="18" t="s">
        <v>80</v>
      </c>
      <c r="C41" s="7"/>
    </row>
    <row r="42" spans="2:3" hidden="1">
      <c r="B42" s="18" t="s">
        <v>119</v>
      </c>
      <c r="C42" s="7"/>
    </row>
    <row r="43" spans="2:3">
      <c r="B43" s="18" t="s">
        <v>131</v>
      </c>
      <c r="C43" s="7"/>
    </row>
    <row r="44" spans="2:3">
      <c r="B44" t="s">
        <v>86</v>
      </c>
      <c r="C44" s="7"/>
    </row>
    <row r="45" spans="2:3">
      <c r="B45" t="s">
        <v>87</v>
      </c>
      <c r="C45" s="7"/>
    </row>
    <row r="46" spans="2:3">
      <c r="B46" t="s">
        <v>88</v>
      </c>
      <c r="C46" s="7">
        <v>250</v>
      </c>
    </row>
    <row r="47" spans="2:3">
      <c r="B47" t="s">
        <v>89</v>
      </c>
      <c r="C47" s="7"/>
    </row>
    <row r="48" spans="2:3">
      <c r="B48" t="s">
        <v>115</v>
      </c>
      <c r="C48" s="7"/>
    </row>
    <row r="49" spans="2:4">
      <c r="B49" t="s">
        <v>90</v>
      </c>
      <c r="C49" s="7"/>
    </row>
    <row r="50" spans="2:4">
      <c r="B50" t="s">
        <v>91</v>
      </c>
      <c r="C50" s="7"/>
    </row>
    <row r="51" spans="2:4">
      <c r="B51" t="s">
        <v>124</v>
      </c>
      <c r="C51" s="7"/>
    </row>
    <row r="52" spans="2:4">
      <c r="B52" t="s">
        <v>92</v>
      </c>
      <c r="C52" s="7"/>
    </row>
    <row r="53" spans="2:4">
      <c r="B53" t="s">
        <v>93</v>
      </c>
      <c r="C53" s="7"/>
    </row>
    <row r="54" spans="2:4">
      <c r="B54" t="s">
        <v>110</v>
      </c>
      <c r="C54" s="7"/>
    </row>
    <row r="55" spans="2:4">
      <c r="B55" t="s">
        <v>94</v>
      </c>
      <c r="C55" s="7"/>
    </row>
    <row r="56" spans="2:4">
      <c r="B56" t="s">
        <v>111</v>
      </c>
      <c r="C56" s="24"/>
    </row>
    <row r="57" spans="2:4">
      <c r="B57" t="s">
        <v>126</v>
      </c>
      <c r="C57" s="24"/>
    </row>
    <row r="58" spans="2:4">
      <c r="B58" s="6" t="s">
        <v>6</v>
      </c>
      <c r="C58" s="20">
        <f>SUM(C3:C57)</f>
        <v>3776.72</v>
      </c>
      <c r="D58" s="23">
        <f>+C58-'budget to actual'!N12</f>
        <v>0</v>
      </c>
    </row>
    <row r="59" spans="2:4">
      <c r="B59" s="6"/>
    </row>
    <row r="60" spans="2:4">
      <c r="B60" s="6" t="s">
        <v>7</v>
      </c>
    </row>
    <row r="61" spans="2:4">
      <c r="B61" t="s">
        <v>95</v>
      </c>
      <c r="C61" s="7">
        <v>2083.33</v>
      </c>
    </row>
    <row r="62" spans="2:4">
      <c r="B62" s="22" t="s">
        <v>125</v>
      </c>
      <c r="C62" s="7"/>
    </row>
    <row r="63" spans="2:4">
      <c r="B63" s="22" t="s">
        <v>112</v>
      </c>
      <c r="C63" s="7"/>
    </row>
    <row r="64" spans="2:4">
      <c r="B64" s="22" t="s">
        <v>113</v>
      </c>
      <c r="C64" s="7"/>
    </row>
    <row r="65" spans="2:5">
      <c r="B65" s="22" t="s">
        <v>127</v>
      </c>
      <c r="C65" s="7"/>
    </row>
    <row r="66" spans="2:5">
      <c r="B66" s="22" t="s">
        <v>128</v>
      </c>
      <c r="C66" s="7"/>
    </row>
    <row r="67" spans="2:5">
      <c r="B67" s="22" t="s">
        <v>130</v>
      </c>
      <c r="C67" s="7"/>
    </row>
    <row r="68" spans="2:5">
      <c r="B68" t="s">
        <v>129</v>
      </c>
      <c r="C68" s="7"/>
    </row>
    <row r="69" spans="2:5">
      <c r="B69" t="s">
        <v>96</v>
      </c>
      <c r="C69" s="7"/>
    </row>
    <row r="70" spans="2:5">
      <c r="B70" t="s">
        <v>97</v>
      </c>
      <c r="C70" s="7">
        <f>44+112.46</f>
        <v>156.45999999999998</v>
      </c>
    </row>
    <row r="71" spans="2:5">
      <c r="B71" t="s">
        <v>98</v>
      </c>
      <c r="C71" s="7"/>
    </row>
    <row r="72" spans="2:5">
      <c r="B72" s="6" t="s">
        <v>15</v>
      </c>
      <c r="C72" s="12">
        <f>SUM(C61:C71)</f>
        <v>2239.79</v>
      </c>
      <c r="D72" s="23">
        <f>+C72-'budget to actual'!N26</f>
        <v>0</v>
      </c>
      <c r="E72" s="8"/>
    </row>
    <row r="73" spans="2:5" ht="15.75" thickBot="1">
      <c r="B73" s="6" t="s">
        <v>16</v>
      </c>
      <c r="C73" s="15">
        <f>+C58-C72</f>
        <v>1536.9299999999998</v>
      </c>
    </row>
    <row r="74" spans="2:5" ht="15.75" thickTop="1"/>
  </sheetData>
  <pageMargins left="0.7" right="0.7" top="0.75" bottom="0.75" header="0.3" footer="0.3"/>
  <pageSetup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to actual</vt:lpstr>
      <vt:lpstr>misc</vt:lpstr>
      <vt:lpstr>bal sheet</vt:lpstr>
      <vt:lpstr>detail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jolanap</dc:creator>
  <cp:lastModifiedBy>Amy</cp:lastModifiedBy>
  <cp:lastPrinted>2015-01-27T18:04:10Z</cp:lastPrinted>
  <dcterms:created xsi:type="dcterms:W3CDTF">2013-02-25T23:08:19Z</dcterms:created>
  <dcterms:modified xsi:type="dcterms:W3CDTF">2015-02-24T21:12:38Z</dcterms:modified>
</cp:coreProperties>
</file>